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autoCompressPictures="0"/>
  <bookViews>
    <workbookView xWindow="18825" yWindow="0" windowWidth="9840" windowHeight="12765" tabRatio="500"/>
  </bookViews>
  <sheets>
    <sheet name="UWMC ramp calculator" sheetId="1" r:id="rId1"/>
    <sheet name="Speed Test" sheetId="2" r:id="rId2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0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3" i="1"/>
  <c r="D20" i="1"/>
  <c r="D22" i="1"/>
  <c r="D23" i="1"/>
  <c r="A28" i="1"/>
  <c r="G23" i="1"/>
  <c r="F20" i="1"/>
  <c r="F23" i="1" s="1"/>
  <c r="C20" i="1"/>
  <c r="C23" i="1"/>
  <c r="G22" i="1"/>
  <c r="A30" i="1"/>
  <c r="C22" i="1"/>
  <c r="A27" i="1"/>
  <c r="C21" i="1"/>
  <c r="D21" i="1"/>
  <c r="F21" i="1"/>
  <c r="F22" i="1" l="1"/>
  <c r="A29" i="1" s="1"/>
</calcChain>
</file>

<file path=xl/sharedStrings.xml><?xml version="1.0" encoding="utf-8"?>
<sst xmlns="http://schemas.openxmlformats.org/spreadsheetml/2006/main" count="21" uniqueCount="20">
  <si>
    <t>PI</t>
  </si>
  <si>
    <t>Power</t>
  </si>
  <si>
    <t>Flow</t>
  </si>
  <si>
    <t>LVEDD</t>
  </si>
  <si>
    <t>Slope</t>
  </si>
  <si>
    <t>Intercept</t>
  </si>
  <si>
    <t>Speed (rpm)</t>
  </si>
  <si>
    <t>Stage</t>
  </si>
  <si>
    <t>2-sided p-value verus normals</t>
  </si>
  <si>
    <t>z-statistic</t>
  </si>
  <si>
    <t>Interpretation</t>
  </si>
  <si>
    <t>AoV Closure</t>
  </si>
  <si>
    <t>Results</t>
  </si>
  <si>
    <t xml:space="preserve">PMID </t>
  </si>
  <si>
    <t>From Uriel, N, et. al. JACC 60:1764-75</t>
  </si>
  <si>
    <t>Ramp Test Protocol for HeartMate II ONLY</t>
  </si>
  <si>
    <t>closure</t>
  </si>
  <si>
    <t>RPM</t>
  </si>
  <si>
    <t>LV Diameter</t>
  </si>
  <si>
    <t>MAP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</si>
</sst>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00"/>
  </numFmts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575757"/>
      <name val="Arial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left" vertical="center"/>
    </xf>
    <xf numFmtId="0" fontId="1" fillId="0" borderId="0" xfId="5"/>
    <xf numFmtId="0" fontId="5" fillId="0" borderId="0" xfId="0" applyFont="1" applyAlignment="1">
      <alignment horizontal="center"/>
    </xf>
    <xf numFmtId="0" fontId="0" fillId="0" borderId="0" xfId="0" applyFill="1" applyAlignment="1">
      <alignment horizontal="center"/>
    </xf>
  </cellXfs>
  <cellStyles count="6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Hyperlink" xfId="5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>
                <a:solidFill>
                  <a:srgbClr val="FFFF00"/>
                </a:solidFill>
              </a:defRPr>
            </a:pPr>
            <a:r>
              <a:rPr lang="en-US">
                <a:solidFill>
                  <a:srgbClr val="FFFF00"/>
                </a:solidFill>
              </a:rPr>
              <a:t>Ramp</a:t>
            </a:r>
            <a:r>
              <a:rPr lang="en-US" baseline="0">
                <a:solidFill>
                  <a:srgbClr val="FFFF00"/>
                </a:solidFill>
              </a:rPr>
              <a:t> Study Results</a:t>
            </a:r>
            <a:endParaRPr lang="en-US">
              <a:solidFill>
                <a:srgbClr val="FFFF00"/>
              </a:solidFill>
            </a:endParaRP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'UWMC ramp calculator'!$C$3</c:f>
              <c:strCache>
                <c:ptCount val="1"/>
                <c:pt idx="0">
                  <c:v>PI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xVal>
            <c:numRef>
              <c:f>'UWMC ramp calculator'!$A$5:$A$16</c:f>
              <c:numCache>
                <c:formatCode>General</c:formatCode>
                <c:ptCount val="12"/>
                <c:pt idx="0">
                  <c:v>8000</c:v>
                </c:pt>
                <c:pt idx="1">
                  <c:v>8400</c:v>
                </c:pt>
                <c:pt idx="2">
                  <c:v>8800</c:v>
                </c:pt>
                <c:pt idx="3">
                  <c:v>9200</c:v>
                </c:pt>
                <c:pt idx="4">
                  <c:v>9600</c:v>
                </c:pt>
                <c:pt idx="5">
                  <c:v>10000</c:v>
                </c:pt>
                <c:pt idx="6">
                  <c:v>10400</c:v>
                </c:pt>
                <c:pt idx="7">
                  <c:v>10800</c:v>
                </c:pt>
                <c:pt idx="8">
                  <c:v>11000</c:v>
                </c:pt>
                <c:pt idx="9">
                  <c:v>11200</c:v>
                </c:pt>
                <c:pt idx="10">
                  <c:v>11600</c:v>
                </c:pt>
                <c:pt idx="11">
                  <c:v>12000</c:v>
                </c:pt>
              </c:numCache>
            </c:numRef>
          </c:xVal>
          <c:yVal>
            <c:numRef>
              <c:f>'UWMC ramp calculator'!$C$5:$C$16</c:f>
              <c:numCache>
                <c:formatCode>General</c:formatCode>
                <c:ptCount val="12"/>
              </c:numCache>
            </c:numRef>
          </c:yVal>
          <c:smooth val="0"/>
        </c:ser>
        <c:ser>
          <c:idx val="1"/>
          <c:order val="1"/>
          <c:tx>
            <c:strRef>
              <c:f>'UWMC ramp calculator'!$D$3</c:f>
              <c:strCache>
                <c:ptCount val="1"/>
                <c:pt idx="0">
                  <c:v>Power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marker>
            <c:symbol val="none"/>
          </c:marker>
          <c:xVal>
            <c:numRef>
              <c:f>'UWMC ramp calculator'!$A$5:$A$16</c:f>
              <c:numCache>
                <c:formatCode>General</c:formatCode>
                <c:ptCount val="12"/>
                <c:pt idx="0">
                  <c:v>8000</c:v>
                </c:pt>
                <c:pt idx="1">
                  <c:v>8400</c:v>
                </c:pt>
                <c:pt idx="2">
                  <c:v>8800</c:v>
                </c:pt>
                <c:pt idx="3">
                  <c:v>9200</c:v>
                </c:pt>
                <c:pt idx="4">
                  <c:v>9600</c:v>
                </c:pt>
                <c:pt idx="5">
                  <c:v>10000</c:v>
                </c:pt>
                <c:pt idx="6">
                  <c:v>10400</c:v>
                </c:pt>
                <c:pt idx="7">
                  <c:v>10800</c:v>
                </c:pt>
                <c:pt idx="8">
                  <c:v>11000</c:v>
                </c:pt>
                <c:pt idx="9">
                  <c:v>11200</c:v>
                </c:pt>
                <c:pt idx="10">
                  <c:v>11600</c:v>
                </c:pt>
                <c:pt idx="11">
                  <c:v>12000</c:v>
                </c:pt>
              </c:numCache>
            </c:numRef>
          </c:xVal>
          <c:yVal>
            <c:numRef>
              <c:f>'UWMC ramp calculator'!$D$5:$D$16</c:f>
              <c:numCache>
                <c:formatCode>General</c:formatCode>
                <c:ptCount val="12"/>
              </c:numCache>
            </c:numRef>
          </c:yVal>
          <c:smooth val="0"/>
        </c:ser>
        <c:ser>
          <c:idx val="3"/>
          <c:order val="2"/>
          <c:tx>
            <c:strRef>
              <c:f>'UWMC ramp calculator'!$F$3</c:f>
              <c:strCache>
                <c:ptCount val="1"/>
                <c:pt idx="0">
                  <c:v>LVEDD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'UWMC ramp calculator'!$A$5:$A$16</c:f>
              <c:numCache>
                <c:formatCode>General</c:formatCode>
                <c:ptCount val="12"/>
                <c:pt idx="0">
                  <c:v>8000</c:v>
                </c:pt>
                <c:pt idx="1">
                  <c:v>8400</c:v>
                </c:pt>
                <c:pt idx="2">
                  <c:v>8800</c:v>
                </c:pt>
                <c:pt idx="3">
                  <c:v>9200</c:v>
                </c:pt>
                <c:pt idx="4">
                  <c:v>9600</c:v>
                </c:pt>
                <c:pt idx="5">
                  <c:v>10000</c:v>
                </c:pt>
                <c:pt idx="6">
                  <c:v>10400</c:v>
                </c:pt>
                <c:pt idx="7">
                  <c:v>10800</c:v>
                </c:pt>
                <c:pt idx="8">
                  <c:v>11000</c:v>
                </c:pt>
                <c:pt idx="9">
                  <c:v>11200</c:v>
                </c:pt>
                <c:pt idx="10">
                  <c:v>11600</c:v>
                </c:pt>
                <c:pt idx="11">
                  <c:v>12000</c:v>
                </c:pt>
              </c:numCache>
            </c:numRef>
          </c:xVal>
          <c:yVal>
            <c:numRef>
              <c:f>'UWMC ramp calculator'!$F$5:$F$16</c:f>
              <c:numCache>
                <c:formatCode>General</c:formatCode>
                <c:ptCount val="12"/>
                <c:pt idx="2">
                  <c:v>6.8</c:v>
                </c:pt>
                <c:pt idx="3">
                  <c:v>6.8</c:v>
                </c:pt>
                <c:pt idx="4">
                  <c:v>5.8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909504"/>
        <c:axId val="47915776"/>
      </c:scatterChart>
      <c:valAx>
        <c:axId val="47909504"/>
        <c:scaling>
          <c:orientation val="minMax"/>
          <c:max val="12200"/>
          <c:min val="7600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FFFF00"/>
                    </a:solidFill>
                  </a:defRPr>
                </a:pPr>
                <a:r>
                  <a:rPr lang="en-US" sz="1400">
                    <a:solidFill>
                      <a:srgbClr val="FFFF00"/>
                    </a:solidFill>
                  </a:rPr>
                  <a:t>HeartMate</a:t>
                </a:r>
                <a:r>
                  <a:rPr lang="en-US" sz="1400" baseline="0">
                    <a:solidFill>
                      <a:srgbClr val="FFFF00"/>
                    </a:solidFill>
                  </a:rPr>
                  <a:t> II rotations per minute</a:t>
                </a:r>
                <a:endParaRPr lang="en-US" sz="1400">
                  <a:solidFill>
                    <a:srgbClr val="FFFF00"/>
                  </a:solidFill>
                </a:endParaRPr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txPr>
          <a:bodyPr rot="2700000"/>
          <a:lstStyle/>
          <a:p>
            <a:pPr>
              <a:defRPr sz="1400" b="1">
                <a:solidFill>
                  <a:schemeClr val="bg1"/>
                </a:solidFill>
              </a:defRPr>
            </a:pPr>
            <a:endParaRPr lang="en-US"/>
          </a:p>
        </c:txPr>
        <c:crossAx val="47915776"/>
        <c:crosses val="autoZero"/>
        <c:crossBetween val="midCat"/>
        <c:majorUnit val="400"/>
      </c:valAx>
      <c:valAx>
        <c:axId val="479157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600">
                    <a:solidFill>
                      <a:srgbClr val="FFFF00"/>
                    </a:solidFill>
                  </a:defRPr>
                </a:pPr>
                <a:r>
                  <a:rPr lang="en-US" sz="1600">
                    <a:solidFill>
                      <a:srgbClr val="FFFF00"/>
                    </a:solidFill>
                  </a:rPr>
                  <a:t>Pulsatility</a:t>
                </a:r>
                <a:r>
                  <a:rPr lang="en-US" sz="1600" baseline="0">
                    <a:solidFill>
                      <a:srgbClr val="FFFF00"/>
                    </a:solidFill>
                  </a:rPr>
                  <a:t> Indes, Power (W),                  LV end-diastolic dimension (cm)</a:t>
                </a:r>
                <a:endParaRPr lang="en-US" sz="1600">
                  <a:solidFill>
                    <a:srgbClr val="FFFF00"/>
                  </a:solidFill>
                </a:endParaRPr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sz="1400" b="1">
                <a:solidFill>
                  <a:schemeClr val="bg1"/>
                </a:solidFill>
              </a:defRPr>
            </a:pPr>
            <a:endParaRPr lang="en-US"/>
          </a:p>
        </c:txPr>
        <c:crossAx val="47909504"/>
        <c:crosses val="autoZero"/>
        <c:crossBetween val="midCat"/>
      </c:valAx>
      <c:spPr>
        <a:solidFill>
          <a:schemeClr val="tx2"/>
        </a:solidFill>
      </c:spPr>
    </c:plotArea>
    <c:legend>
      <c:legendPos val="r"/>
      <c:layout>
        <c:manualLayout>
          <c:xMode val="edge"/>
          <c:yMode val="edge"/>
          <c:x val="0.76951660691022705"/>
          <c:y val="0.239563594669537"/>
          <c:w val="0.21877036234306729"/>
          <c:h val="0.38706906436101135"/>
        </c:manualLayout>
      </c:layout>
      <c:overlay val="0"/>
      <c:txPr>
        <a:bodyPr/>
        <a:lstStyle/>
        <a:p>
          <a:pPr>
            <a:defRPr sz="1400">
              <a:solidFill>
                <a:srgbClr val="FFFF00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chemeClr val="tx2"/>
    </a:solidFill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Speed Test</a:t>
            </a:r>
          </a:p>
        </c:rich>
      </c:tx>
      <c:layout>
        <c:manualLayout>
          <c:xMode val="edge"/>
          <c:yMode val="edge"/>
          <c:x val="0.39564318314149299"/>
          <c:y val="7.13489158616505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687883728190364"/>
          <c:y val="0.23853993151627681"/>
          <c:w val="0.67064755445832924"/>
          <c:h val="0.54953529570942072"/>
        </c:manualLayout>
      </c:layout>
      <c:scatterChart>
        <c:scatterStyle val="lineMarker"/>
        <c:varyColors val="0"/>
        <c:ser>
          <c:idx val="0"/>
          <c:order val="0"/>
          <c:tx>
            <c:v>LV Diameter vs Stage</c:v>
          </c:tx>
          <c:marker>
            <c:symbol val="none"/>
          </c:marker>
          <c:xVal>
            <c:numRef>
              <c:f>'Speed Test'!$A$4:$A$11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'Speed Test'!$C$4:$C$11</c:f>
              <c:numCache>
                <c:formatCode>General</c:formatCode>
                <c:ptCount val="8"/>
                <c:pt idx="0">
                  <c:v>7.3</c:v>
                </c:pt>
                <c:pt idx="1">
                  <c:v>7.8</c:v>
                </c:pt>
                <c:pt idx="2">
                  <c:v>7.8</c:v>
                </c:pt>
                <c:pt idx="3">
                  <c:v>8.1</c:v>
                </c:pt>
                <c:pt idx="4">
                  <c:v>7.6</c:v>
                </c:pt>
                <c:pt idx="5">
                  <c:v>6.88</c:v>
                </c:pt>
                <c:pt idx="6">
                  <c:v>7.3</c:v>
                </c:pt>
                <c:pt idx="7">
                  <c:v>7.5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930752"/>
        <c:axId val="48043520"/>
      </c:scatterChart>
      <c:scatterChart>
        <c:scatterStyle val="lineMarker"/>
        <c:varyColors val="0"/>
        <c:ser>
          <c:idx val="1"/>
          <c:order val="1"/>
          <c:tx>
            <c:v>RPM vs. Stage</c:v>
          </c:tx>
          <c:spPr>
            <a:ln>
              <a:prstDash val="dash"/>
            </a:ln>
          </c:spPr>
          <c:marker>
            <c:symbol val="none"/>
          </c:marker>
          <c:xVal>
            <c:numRef>
              <c:f>'Speed Test'!$A$4:$A$11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'Speed Test'!$B$4:$B$11</c:f>
              <c:numCache>
                <c:formatCode>General</c:formatCode>
                <c:ptCount val="8"/>
                <c:pt idx="0">
                  <c:v>9200</c:v>
                </c:pt>
                <c:pt idx="1">
                  <c:v>9400</c:v>
                </c:pt>
                <c:pt idx="2">
                  <c:v>9800</c:v>
                </c:pt>
                <c:pt idx="3">
                  <c:v>10200</c:v>
                </c:pt>
                <c:pt idx="4">
                  <c:v>10600</c:v>
                </c:pt>
                <c:pt idx="5">
                  <c:v>10800</c:v>
                </c:pt>
                <c:pt idx="6">
                  <c:v>9600</c:v>
                </c:pt>
                <c:pt idx="7">
                  <c:v>9400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051328"/>
        <c:axId val="48045440"/>
      </c:scatterChart>
      <c:valAx>
        <c:axId val="47930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Stage</a:t>
                </a:r>
              </a:p>
            </c:rich>
          </c:tx>
          <c:overlay val="0"/>
        </c:title>
        <c:numFmt formatCode="General" sourceLinked="1"/>
        <c:majorTickMark val="in"/>
        <c:minorTickMark val="none"/>
        <c:tickLblPos val="nextTo"/>
        <c:crossAx val="48043520"/>
        <c:crosses val="autoZero"/>
        <c:crossBetween val="midCat"/>
        <c:majorUnit val="1"/>
      </c:valAx>
      <c:valAx>
        <c:axId val="48043520"/>
        <c:scaling>
          <c:orientation val="minMax"/>
          <c:max val="10"/>
          <c:min val="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LVEDD</a:t>
                </a:r>
              </a:p>
            </c:rich>
          </c:tx>
          <c:layout>
            <c:manualLayout>
              <c:xMode val="edge"/>
              <c:yMode val="edge"/>
              <c:x val="1.3705335291238374E-2"/>
              <c:y val="0.3795788792023934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47930752"/>
        <c:crosses val="autoZero"/>
        <c:crossBetween val="midCat"/>
        <c:majorUnit val="1"/>
      </c:valAx>
      <c:valAx>
        <c:axId val="4804544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48051328"/>
        <c:crosses val="max"/>
        <c:crossBetween val="midCat"/>
        <c:majorUnit val="400"/>
      </c:valAx>
      <c:valAx>
        <c:axId val="48051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04544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2180764048484114"/>
          <c:y val="2.6843761663317409E-2"/>
          <c:w val="0.26704142503172812"/>
          <c:h val="0.16051984520468807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'Speed Test'!$C$3</c:f>
              <c:strCache>
                <c:ptCount val="1"/>
                <c:pt idx="0">
                  <c:v>LV Diameter</c:v>
                </c:pt>
              </c:strCache>
            </c:strRef>
          </c:tx>
          <c:xVal>
            <c:numRef>
              <c:f>'Speed Test'!$B$4:$B$11</c:f>
              <c:numCache>
                <c:formatCode>General</c:formatCode>
                <c:ptCount val="8"/>
                <c:pt idx="0">
                  <c:v>9200</c:v>
                </c:pt>
                <c:pt idx="1">
                  <c:v>9400</c:v>
                </c:pt>
                <c:pt idx="2">
                  <c:v>9800</c:v>
                </c:pt>
                <c:pt idx="3">
                  <c:v>10200</c:v>
                </c:pt>
                <c:pt idx="4">
                  <c:v>10600</c:v>
                </c:pt>
                <c:pt idx="5">
                  <c:v>10800</c:v>
                </c:pt>
                <c:pt idx="6">
                  <c:v>9600</c:v>
                </c:pt>
                <c:pt idx="7">
                  <c:v>9400</c:v>
                </c:pt>
              </c:numCache>
            </c:numRef>
          </c:xVal>
          <c:yVal>
            <c:numRef>
              <c:f>'Speed Test'!$C$4:$C$11</c:f>
              <c:numCache>
                <c:formatCode>General</c:formatCode>
                <c:ptCount val="8"/>
                <c:pt idx="0">
                  <c:v>7.3</c:v>
                </c:pt>
                <c:pt idx="1">
                  <c:v>7.8</c:v>
                </c:pt>
                <c:pt idx="2">
                  <c:v>7.8</c:v>
                </c:pt>
                <c:pt idx="3">
                  <c:v>8.1</c:v>
                </c:pt>
                <c:pt idx="4">
                  <c:v>7.6</c:v>
                </c:pt>
                <c:pt idx="5">
                  <c:v>6.88</c:v>
                </c:pt>
                <c:pt idx="6">
                  <c:v>7.3</c:v>
                </c:pt>
                <c:pt idx="7">
                  <c:v>7.5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084864"/>
        <c:axId val="48086400"/>
      </c:scatterChart>
      <c:valAx>
        <c:axId val="48084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086400"/>
        <c:crosses val="autoZero"/>
        <c:crossBetween val="midCat"/>
      </c:valAx>
      <c:valAx>
        <c:axId val="48086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808486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285750</xdr:colOff>
      <xdr:row>0</xdr:row>
      <xdr:rowOff>193675</xdr:rowOff>
    </xdr:from>
    <xdr:to>
      <xdr:col>17</xdr:col>
      <xdr:colOff>85725</xdr:colOff>
      <xdr:row>22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304799</xdr:colOff>
      <xdr:row>2</xdr:row>
      <xdr:rowOff>100011</xdr:rowOff>
    </xdr:from>
    <xdr:to>
      <xdr:col>15</xdr:col>
      <xdr:colOff>47625</xdr:colOff>
      <xdr:row>23</xdr:row>
      <xdr:rowOff>171450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314324</xdr:colOff>
      <xdr:row>24</xdr:row>
      <xdr:rowOff>42862</xdr:rowOff>
    </xdr:from>
    <xdr:to>
      <xdr:col>15</xdr:col>
      <xdr:colOff>57149</xdr:colOff>
      <xdr:row>37</xdr:row>
      <xdr:rowOff>185737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0.92607</cdr:x>
      <cdr:y>0.39198</cdr:y>
    </cdr:from>
    <cdr:to>
      <cdr:x>0.96718</cdr:x>
      <cdr:y>0.58085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383010" y="1674523"/>
          <a:ext cx="327794" cy="8068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" wrap="square" rtlCol="0" anchor="ctr"/>
        <a:lstStyle xmlns:a="http://schemas.openxmlformats.org/drawingml/2006/main"/>
        <a:p xmlns:a="http://schemas.openxmlformats.org/drawingml/2006/main">
          <a:r>
            <a:rPr lang="en-US" sz="1600" b="1"/>
            <a:t>RPM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ncbi.nlm.nih.gov/pubmed/?term=Uriel%2C+N%2C+et.+al.+JACC+60%3A1764-75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4"/>
  <sheetViews>
    <sheetView tabSelected="1" workbookViewId="0">
      <selection activeCell="F10" sqref="F10"/>
    </sheetView>
  </sheetViews>
  <sheetFormatPr defaultColWidth="11" defaultRowHeight="15.75" x14ac:dyDescent="0.25"/>
  <cols>
    <col min="1" max="1" width="12" customWidth="1"/>
    <col min="2" max="2" width="13" customWidth="1"/>
    <col min="3" max="3" width="18.375" customWidth="1"/>
    <col min="4" max="4" width="17" customWidth="1"/>
    <col min="5" max="5" width="11" customWidth="1"/>
    <col min="7" max="8" width="11" customWidth="1"/>
  </cols>
  <sheetData>
    <row r="2" spans="1:9" ht="17.25" customHeight="1" x14ac:dyDescent="0.25">
      <c r="A2" s="1" t="s">
        <v>15</v>
      </c>
      <c r="B2" s="1"/>
    </row>
    <row r="3" spans="1:9" ht="16.5" thickBot="1" x14ac:dyDescent="0.3">
      <c r="A3" s="6" t="s">
        <v>6</v>
      </c>
      <c r="B3" s="7" t="s">
        <v>7</v>
      </c>
      <c r="C3" s="7" t="s">
        <v>0</v>
      </c>
      <c r="D3" s="7" t="s">
        <v>1</v>
      </c>
      <c r="E3" s="7" t="s">
        <v>2</v>
      </c>
      <c r="F3" s="7" t="s">
        <v>3</v>
      </c>
      <c r="G3" s="7" t="s">
        <v>11</v>
      </c>
      <c r="H3" s="7" t="s">
        <v>19</v>
      </c>
      <c r="I3" s="7" t="str">
        <f>A3</f>
        <v>Speed (rpm)</v>
      </c>
    </row>
    <row r="4" spans="1:9" x14ac:dyDescent="0.25">
      <c r="A4" s="9">
        <v>7600</v>
      </c>
      <c r="B4" s="3">
        <v>0</v>
      </c>
      <c r="C4" s="3"/>
      <c r="D4" s="3"/>
      <c r="E4" s="3"/>
      <c r="F4" s="3"/>
      <c r="G4" s="3"/>
      <c r="H4" s="3"/>
      <c r="I4" s="17">
        <f>A4</f>
        <v>7600</v>
      </c>
    </row>
    <row r="5" spans="1:9" x14ac:dyDescent="0.25">
      <c r="A5" s="9">
        <v>8000</v>
      </c>
      <c r="B5" s="3">
        <v>1</v>
      </c>
      <c r="C5" s="3"/>
      <c r="D5" s="3"/>
      <c r="E5" s="4"/>
      <c r="F5" s="3"/>
      <c r="G5" s="3"/>
      <c r="H5" s="3"/>
      <c r="I5" s="17">
        <f t="shared" ref="I5:I16" si="0">A5</f>
        <v>8000</v>
      </c>
    </row>
    <row r="6" spans="1:9" x14ac:dyDescent="0.25">
      <c r="A6" s="9">
        <v>8400</v>
      </c>
      <c r="B6" s="3">
        <v>2</v>
      </c>
      <c r="C6" s="3"/>
      <c r="D6" s="3"/>
      <c r="E6" s="3"/>
      <c r="F6" s="3"/>
      <c r="G6" s="3"/>
      <c r="H6" s="3"/>
      <c r="I6" s="17">
        <f t="shared" si="0"/>
        <v>8400</v>
      </c>
    </row>
    <row r="7" spans="1:9" x14ac:dyDescent="0.25">
      <c r="A7" s="9">
        <v>8800</v>
      </c>
      <c r="B7" s="3">
        <v>3</v>
      </c>
      <c r="C7" s="3"/>
      <c r="D7" s="3"/>
      <c r="E7" s="3"/>
      <c r="F7" s="3">
        <v>6.8</v>
      </c>
      <c r="G7" s="3"/>
      <c r="H7" s="3"/>
      <c r="I7" s="17">
        <f t="shared" si="0"/>
        <v>8800</v>
      </c>
    </row>
    <row r="8" spans="1:9" x14ac:dyDescent="0.25">
      <c r="A8" s="9">
        <v>9200</v>
      </c>
      <c r="B8" s="3">
        <v>4</v>
      </c>
      <c r="C8" s="3"/>
      <c r="D8" s="3"/>
      <c r="E8" s="3"/>
      <c r="F8" s="3">
        <v>6.8</v>
      </c>
      <c r="G8" s="3"/>
      <c r="H8" s="3"/>
      <c r="I8" s="17">
        <f t="shared" si="0"/>
        <v>9200</v>
      </c>
    </row>
    <row r="9" spans="1:9" x14ac:dyDescent="0.25">
      <c r="A9" s="9">
        <v>9600</v>
      </c>
      <c r="B9" s="3">
        <v>5</v>
      </c>
      <c r="C9" s="3"/>
      <c r="D9" s="3"/>
      <c r="E9" s="3"/>
      <c r="F9" s="3">
        <v>5.8</v>
      </c>
      <c r="G9" s="3"/>
      <c r="H9" s="3"/>
      <c r="I9" s="17">
        <f t="shared" si="0"/>
        <v>9600</v>
      </c>
    </row>
    <row r="10" spans="1:9" x14ac:dyDescent="0.25">
      <c r="A10" s="9">
        <v>10000</v>
      </c>
      <c r="B10" s="3">
        <v>6</v>
      </c>
      <c r="C10" s="3"/>
      <c r="D10" s="3"/>
      <c r="E10" s="3"/>
      <c r="F10" s="3"/>
      <c r="G10" s="3" t="s">
        <v>16</v>
      </c>
      <c r="H10" s="3"/>
      <c r="I10" s="17">
        <f t="shared" si="0"/>
        <v>10000</v>
      </c>
    </row>
    <row r="11" spans="1:9" x14ac:dyDescent="0.25">
      <c r="A11" s="9">
        <v>10400</v>
      </c>
      <c r="B11" s="3">
        <v>7</v>
      </c>
      <c r="C11" s="3"/>
      <c r="D11" s="3"/>
      <c r="E11" s="3"/>
      <c r="F11" s="3"/>
      <c r="G11" s="3"/>
      <c r="H11" s="3"/>
      <c r="I11" s="17">
        <f t="shared" si="0"/>
        <v>10400</v>
      </c>
    </row>
    <row r="12" spans="1:9" x14ac:dyDescent="0.25">
      <c r="A12" s="9">
        <v>10800</v>
      </c>
      <c r="B12" s="3">
        <v>8</v>
      </c>
      <c r="C12" s="3"/>
      <c r="D12" s="3"/>
      <c r="E12" s="3"/>
      <c r="F12" s="3"/>
      <c r="G12" s="3"/>
      <c r="H12" s="3"/>
      <c r="I12" s="17">
        <f t="shared" si="0"/>
        <v>10800</v>
      </c>
    </row>
    <row r="13" spans="1:9" x14ac:dyDescent="0.25">
      <c r="A13" s="9">
        <v>11000</v>
      </c>
      <c r="B13" s="3">
        <v>9</v>
      </c>
      <c r="C13" s="3"/>
      <c r="D13" s="3"/>
      <c r="E13" s="3"/>
      <c r="F13" s="3"/>
      <c r="G13" s="3"/>
      <c r="H13" s="3"/>
      <c r="I13" s="17">
        <f t="shared" si="0"/>
        <v>11000</v>
      </c>
    </row>
    <row r="14" spans="1:9" x14ac:dyDescent="0.25">
      <c r="A14" s="9">
        <v>11200</v>
      </c>
      <c r="B14" s="3">
        <v>10</v>
      </c>
      <c r="C14" s="3"/>
      <c r="D14" s="3"/>
      <c r="E14" s="3"/>
      <c r="F14" s="3"/>
      <c r="G14" s="3"/>
      <c r="H14" s="3"/>
      <c r="I14" s="17">
        <f t="shared" si="0"/>
        <v>11200</v>
      </c>
    </row>
    <row r="15" spans="1:9" x14ac:dyDescent="0.25">
      <c r="A15" s="9">
        <v>11600</v>
      </c>
      <c r="B15" s="3">
        <v>11</v>
      </c>
      <c r="C15" s="3"/>
      <c r="D15" s="3"/>
      <c r="E15" s="3"/>
      <c r="F15" s="3"/>
      <c r="G15" s="3"/>
      <c r="H15" s="3"/>
      <c r="I15" s="17">
        <f t="shared" si="0"/>
        <v>11600</v>
      </c>
    </row>
    <row r="16" spans="1:9" ht="16.5" thickBot="1" x14ac:dyDescent="0.3">
      <c r="A16" s="10">
        <v>12000</v>
      </c>
      <c r="B16" s="5">
        <v>12</v>
      </c>
      <c r="C16" s="5"/>
      <c r="D16" s="5"/>
      <c r="E16" s="5"/>
      <c r="F16" s="5"/>
      <c r="G16" s="5"/>
      <c r="H16" s="5"/>
      <c r="I16" s="5">
        <f t="shared" si="0"/>
        <v>12000</v>
      </c>
    </row>
    <row r="17" spans="1:8" x14ac:dyDescent="0.25">
      <c r="A17" s="2"/>
      <c r="B17" s="3"/>
      <c r="C17" s="3"/>
      <c r="D17" s="3"/>
      <c r="E17" s="3"/>
      <c r="F17" s="3"/>
      <c r="G17" s="3"/>
      <c r="H17" s="3"/>
    </row>
    <row r="19" spans="1:8" x14ac:dyDescent="0.25">
      <c r="A19" s="8" t="s">
        <v>12</v>
      </c>
    </row>
    <row r="20" spans="1:8" x14ac:dyDescent="0.25">
      <c r="A20" t="s">
        <v>4</v>
      </c>
      <c r="C20" s="11" t="e">
        <f>SLOPE(C5:C16, $B$5:$B$16)</f>
        <v>#DIV/0!</v>
      </c>
      <c r="D20" s="11" t="e">
        <f>SLOPE(D5:D16, $B$5:$B$16)</f>
        <v>#DIV/0!</v>
      </c>
      <c r="E20" s="11"/>
      <c r="F20" s="11">
        <f>SLOPE(F5:F16, $B$5:$B$16)</f>
        <v>-0.5</v>
      </c>
      <c r="G20" s="18">
        <f>VLOOKUP("closure", G4:I16, 2)</f>
        <v>0</v>
      </c>
      <c r="H20" s="18"/>
    </row>
    <row r="21" spans="1:8" x14ac:dyDescent="0.25">
      <c r="A21" t="s">
        <v>5</v>
      </c>
      <c r="C21" s="11" t="e">
        <f>INTERCEPT(C5:C16, $B$5:$B$16)</f>
        <v>#DIV/0!</v>
      </c>
      <c r="D21" s="11" t="e">
        <f>INTERCEPT(D5:D16, $B$5:$B$16)</f>
        <v>#DIV/0!</v>
      </c>
      <c r="E21" s="11"/>
      <c r="F21" s="11">
        <f>INTERCEPT(F5:F16, $A$5:$A$16)</f>
        <v>17.966666666666665</v>
      </c>
    </row>
    <row r="22" spans="1:8" x14ac:dyDescent="0.25">
      <c r="A22" t="s">
        <v>9</v>
      </c>
      <c r="C22" s="12" t="e">
        <f>STANDARDIZE(C20,-0.46,0.2)</f>
        <v>#DIV/0!</v>
      </c>
      <c r="D22" s="12" t="e">
        <f>STANDARDIZE(D20,0.62,0.17)</f>
        <v>#DIV/0!</v>
      </c>
      <c r="E22" s="12"/>
      <c r="F22" s="12">
        <f>STANDARDIZE(F20,-0.29,0.11)</f>
        <v>-1.9090909090909092</v>
      </c>
      <c r="G22" s="12">
        <f>STANDARDIZE(G20, 9124, 1222)</f>
        <v>-7.4664484451718494</v>
      </c>
      <c r="H22" s="12"/>
    </row>
    <row r="23" spans="1:8" x14ac:dyDescent="0.25">
      <c r="A23" t="s">
        <v>8</v>
      </c>
      <c r="C23" s="12" t="e">
        <f>2*(1-NORMDIST(STANDARDIZE(C20,-0.46,0.2),0,1,TRUE))</f>
        <v>#DIV/0!</v>
      </c>
      <c r="D23" s="12" t="e">
        <f>2*(1-NORMDIST(STANDARDIZE(D20,0.62,0.17),0,1,TRUE))</f>
        <v>#DIV/0!</v>
      </c>
      <c r="E23" s="12"/>
      <c r="F23" s="12">
        <f>2*(1-NORMDIST(STANDARDIZE(F20,-0.29,0.11),0,1,TRUE))</f>
        <v>1.9437496347180332</v>
      </c>
      <c r="G23" s="12">
        <f>2*(1-NORMDIST(STANDARDIZE(G20,9124,1222),0,1,TRUE))</f>
        <v>1.9999999999999176</v>
      </c>
      <c r="H23" s="12"/>
    </row>
    <row r="24" spans="1:8" x14ac:dyDescent="0.25">
      <c r="E24" s="14"/>
    </row>
    <row r="26" spans="1:8" x14ac:dyDescent="0.25">
      <c r="A26" s="8" t="s">
        <v>10</v>
      </c>
    </row>
    <row r="27" spans="1:8" x14ac:dyDescent="0.25">
      <c r="A27" s="13" t="e">
        <f>IF(AND(C22&gt;0, C23&lt;=0.05), "Significantly blunted PI response", "Likely normal PI response")</f>
        <v>#DIV/0!</v>
      </c>
    </row>
    <row r="28" spans="1:8" x14ac:dyDescent="0.25">
      <c r="A28" s="13" t="e">
        <f>IF(AND(D22&gt;0, D23&lt;=0.05), "Significantly accentuated power response", "Likely normal power requirements")</f>
        <v>#DIV/0!</v>
      </c>
    </row>
    <row r="29" spans="1:8" x14ac:dyDescent="0.25">
      <c r="A29" s="13" t="str">
        <f>IF(AND(F22&gt;0, F23&lt;=0.05), "Significant blunting of LVEDD reduction", "Likely normal LVEDD reduction")</f>
        <v>Likely normal LVEDD reduction</v>
      </c>
    </row>
    <row r="30" spans="1:8" x14ac:dyDescent="0.25">
      <c r="A30" s="13" t="str">
        <f>IF(AND(G22&gt;0, G23&lt;=0.05), "Significantly delayed closure of the aortic valve", "Likely normal aortic valve closure")</f>
        <v>Likely normal aortic valve closure</v>
      </c>
    </row>
    <row r="32" spans="1:8" x14ac:dyDescent="0.25">
      <c r="A32" s="16" t="s">
        <v>14</v>
      </c>
    </row>
    <row r="33" spans="1:2" x14ac:dyDescent="0.25">
      <c r="A33" t="s">
        <v>13</v>
      </c>
      <c r="B33">
        <v>23040584</v>
      </c>
    </row>
    <row r="34" spans="1:2" x14ac:dyDescent="0.25">
      <c r="B34" s="15"/>
    </row>
  </sheetData>
  <hyperlinks>
    <hyperlink ref="A32" r:id="rId1"/>
  </hyperlinks>
  <pageMargins left="0.75" right="0.75" top="1" bottom="1" header="0.5" footer="0.5"/>
  <pageSetup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C11"/>
  <sheetViews>
    <sheetView workbookViewId="0">
      <selection activeCell="A2" sqref="A2:P40"/>
    </sheetView>
  </sheetViews>
  <sheetFormatPr defaultRowHeight="15.75" x14ac:dyDescent="0.25"/>
  <cols>
    <col min="3" max="3" width="10.875" bestFit="1" customWidth="1"/>
  </cols>
  <sheetData>
    <row r="3" spans="1:3" x14ac:dyDescent="0.25">
      <c r="A3" t="s">
        <v>7</v>
      </c>
      <c r="B3" t="s">
        <v>17</v>
      </c>
      <c r="C3" t="s">
        <v>18</v>
      </c>
    </row>
    <row r="4" spans="1:3" x14ac:dyDescent="0.25">
      <c r="A4">
        <v>1</v>
      </c>
      <c r="B4">
        <v>9200</v>
      </c>
      <c r="C4">
        <v>7.3</v>
      </c>
    </row>
    <row r="5" spans="1:3" x14ac:dyDescent="0.25">
      <c r="A5">
        <v>2</v>
      </c>
      <c r="B5">
        <v>9400</v>
      </c>
      <c r="C5">
        <v>7.8</v>
      </c>
    </row>
    <row r="6" spans="1:3" x14ac:dyDescent="0.25">
      <c r="A6">
        <v>3</v>
      </c>
      <c r="B6">
        <v>9800</v>
      </c>
      <c r="C6">
        <v>7.8</v>
      </c>
    </row>
    <row r="7" spans="1:3" x14ac:dyDescent="0.25">
      <c r="A7">
        <v>4</v>
      </c>
      <c r="B7">
        <v>10200</v>
      </c>
      <c r="C7">
        <v>8.1</v>
      </c>
    </row>
    <row r="8" spans="1:3" x14ac:dyDescent="0.25">
      <c r="A8">
        <v>5</v>
      </c>
      <c r="B8">
        <v>10600</v>
      </c>
      <c r="C8">
        <v>7.6</v>
      </c>
    </row>
    <row r="9" spans="1:3" x14ac:dyDescent="0.25">
      <c r="A9">
        <v>6</v>
      </c>
      <c r="B9">
        <v>10800</v>
      </c>
      <c r="C9">
        <v>6.88</v>
      </c>
    </row>
    <row r="10" spans="1:3" x14ac:dyDescent="0.25">
      <c r="A10">
        <v>7</v>
      </c>
      <c r="B10">
        <v>9600</v>
      </c>
      <c r="C10">
        <v>7.3</v>
      </c>
    </row>
    <row r="11" spans="1:3" x14ac:dyDescent="0.25">
      <c r="A11">
        <v>8</v>
      </c>
      <c r="B11">
        <v>9400</v>
      </c>
      <c r="C11">
        <v>7.5</v>
      </c>
    </row>
  </sheetData>
  <pageMargins left="0.7" right="0.7" top="0.75" bottom="0.75" header="0.3" footer="0.3"/>
  <pageSetup scale="77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UWMC ramp calculator</vt:lpstr>
      <vt:lpstr>Speed Test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Dardas</dc:creator>
  <cp:lastModifiedBy>Masri, Carolina</cp:lastModifiedBy>
  <cp:lastPrinted>2013-09-19T22:46:38Z</cp:lastPrinted>
  <dcterms:created xsi:type="dcterms:W3CDTF">2013-09-08T04:57:54Z</dcterms:created>
  <dcterms:modified xsi:type="dcterms:W3CDTF">2013-10-26T00:16:33Z</dcterms:modified>
</cp:coreProperties>
</file>